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Projects\Current\Better Health Together ACH_88522-001253\Data Support\Demo &amp; other measures\"/>
    </mc:Choice>
  </mc:AlternateContent>
  <xr:revisionPtr revIDLastSave="0" documentId="13_ncr:1_{4E161D56-C7BB-4F24-801E-1A411AB71CC1}" xr6:coauthVersionLast="45" xr6:coauthVersionMax="45" xr10:uidLastSave="{00000000-0000-0000-0000-000000000000}"/>
  <bookViews>
    <workbookView xWindow="-96" yWindow="-96" windowWidth="23232" windowHeight="12552" xr2:uid="{741BC6A2-F104-42BE-8821-50313DDCA03C}"/>
  </bookViews>
  <sheets>
    <sheet name="2019 Metrics Only " sheetId="1" r:id="rId1"/>
    <sheet name="2019 Calculator" sheetId="2" r:id="rId2"/>
  </sheets>
  <definedNames>
    <definedName name="_xlnm.Print_Area" localSheetId="0">'2019 Metrics Only '!$A$1:$F$42</definedName>
    <definedName name="_xlnm.Print_Titles" localSheetId="0">'2019 Metrics Only '!$1:$4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2" l="1"/>
  <c r="I43" i="2"/>
  <c r="B18" i="2" s="1"/>
  <c r="H43" i="2"/>
  <c r="D36" i="2" s="1"/>
  <c r="G43" i="2"/>
  <c r="D38" i="2" s="1"/>
  <c r="F43" i="2"/>
  <c r="D41" i="2" s="1"/>
  <c r="C18" i="2"/>
  <c r="C17" i="2"/>
  <c r="C16" i="2"/>
  <c r="C15" i="2"/>
  <c r="B9" i="2"/>
  <c r="C26" i="2" l="1"/>
  <c r="C38" i="2"/>
  <c r="D26" i="2"/>
  <c r="D34" i="2"/>
  <c r="C27" i="2"/>
  <c r="C28" i="2"/>
  <c r="C36" i="2"/>
  <c r="B15" i="2"/>
  <c r="B12" i="2" s="1"/>
  <c r="C25" i="2"/>
  <c r="C30" i="2"/>
  <c r="C37" i="2"/>
  <c r="D25" i="2"/>
  <c r="D30" i="2"/>
  <c r="D37" i="2"/>
  <c r="B16" i="2"/>
  <c r="C34" i="2"/>
  <c r="C35" i="2"/>
  <c r="C39" i="2"/>
  <c r="D27" i="2"/>
  <c r="D35" i="2"/>
  <c r="D39" i="2"/>
  <c r="C41" i="2"/>
  <c r="D28" i="2"/>
  <c r="C43" i="2" l="1"/>
  <c r="C47" i="2" s="1"/>
  <c r="C48" i="2" s="1"/>
  <c r="D43" i="2"/>
  <c r="C4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Angus, Lisa</author>
  </authors>
  <commentList>
    <comment ref="B8" authorId="0" shapeId="0" xr:uid="{0D6EA6CB-9D7E-445C-B4F5-4BBEB279C7A4}">
      <text>
        <r>
          <rPr>
            <b/>
            <sz val="9"/>
            <color indexed="81"/>
            <rFont val="Tahoma"/>
            <family val="2"/>
          </rPr>
          <t>Angus, Lisa:</t>
        </r>
        <r>
          <rPr>
            <sz val="9"/>
            <color indexed="81"/>
            <rFont val="Tahoma"/>
            <family val="2"/>
          </rPr>
          <t xml:space="preserve">
Calculated based on 2019 P4R earnings/0.75</t>
        </r>
      </text>
    </comment>
  </commentList>
</comments>
</file>

<file path=xl/sharedStrings.xml><?xml version="1.0" encoding="utf-8"?>
<sst xmlns="http://schemas.openxmlformats.org/spreadsheetml/2006/main" count="195" uniqueCount="130">
  <si>
    <t>BHT 2019 Performance and Target Details</t>
  </si>
  <si>
    <t>P4P Measure &amp; Description</t>
  </si>
  <si>
    <r>
      <rPr>
        <b/>
        <sz val="10.5"/>
        <color theme="7"/>
        <rFont val="Calibri Light"/>
        <family val="2"/>
      </rPr>
      <t>BHT</t>
    </r>
    <r>
      <rPr>
        <b/>
        <sz val="10.5"/>
        <color rgb="FFFFFFFF"/>
        <rFont val="Calibri Light"/>
        <family val="2"/>
      </rPr>
      <t xml:space="preserve"> CY 2019 Performance</t>
    </r>
  </si>
  <si>
    <t xml:space="preserve">2019 Target </t>
  </si>
  <si>
    <t>Projected to earn 2019 incentive?</t>
  </si>
  <si>
    <r>
      <rPr>
        <b/>
        <sz val="10.5"/>
        <color theme="0" tint="-0.249977111117893"/>
        <rFont val="Calibri Light"/>
        <family val="2"/>
      </rPr>
      <t>Statewide</t>
    </r>
    <r>
      <rPr>
        <b/>
        <sz val="10.5"/>
        <color rgb="FFFFFFFF"/>
        <rFont val="Calibri Light"/>
        <family val="2"/>
      </rPr>
      <t xml:space="preserve"> CY 2019 Performance</t>
    </r>
  </si>
  <si>
    <t>BHT compared to state</t>
  </si>
  <si>
    <r>
      <t xml:space="preserve">All-cause ED visits *
</t>
    </r>
    <r>
      <rPr>
        <sz val="9"/>
        <color theme="5" tint="-0.499984740745262"/>
        <rFont val="Calibri Light"/>
        <family val="2"/>
      </rPr>
      <t>(↓lower is better)</t>
    </r>
    <r>
      <rPr>
        <sz val="9"/>
        <color theme="1"/>
        <rFont val="Calibri Light"/>
        <family val="2"/>
      </rPr>
      <t xml:space="preserve">
The rate of Medicaid enrollee visits to emergency department per 1000 member months, including visits related to mental health and chemical dependency.</t>
    </r>
  </si>
  <si>
    <t>0-17 yrs: 33.8 per 1,000 mm</t>
  </si>
  <si>
    <t>0-17 yrs: 34.1 per 1,000 mm</t>
  </si>
  <si>
    <t>35.5 per 1,000</t>
  </si>
  <si>
    <t>Better</t>
  </si>
  <si>
    <t>18-64 yrs: 66.1 per 1,000 mm</t>
  </si>
  <si>
    <t>18-64 yrs: 65.8 per 1,000 mm</t>
  </si>
  <si>
    <t>67.1 per 1,000</t>
  </si>
  <si>
    <t>65+ yrs: 40.2 per 1,000 mm</t>
  </si>
  <si>
    <t>65+ yrs: 57.3 per 1,000 mm</t>
  </si>
  <si>
    <t>45.6 per 1,000</t>
  </si>
  <si>
    <r>
      <t xml:space="preserve">Antidepressant Medication Management *
</t>
    </r>
    <r>
      <rPr>
        <sz val="9"/>
        <color theme="1"/>
        <rFont val="Calibri Light"/>
        <family val="2"/>
      </rPr>
      <t>The percentage of Medicaid beneficiaries 18 years of age and older who had a diagnosis of major depression, were treated with antidepressant medication, and who remained on an antidepressant medication treatment for 84 / 180 days</t>
    </r>
  </si>
  <si>
    <t>Acute: 52.4%</t>
  </si>
  <si>
    <t>Acute: 54.3%</t>
  </si>
  <si>
    <t>No, 0%</t>
  </si>
  <si>
    <t>Worse</t>
  </si>
  <si>
    <t xml:space="preserve">Continuation: 37.8% </t>
  </si>
  <si>
    <t>Continuation: 38.0%</t>
  </si>
  <si>
    <r>
      <t xml:space="preserve">Child and Adolescents’ Access to Primary Care Practitioners
</t>
    </r>
    <r>
      <rPr>
        <sz val="9"/>
        <color theme="1"/>
        <rFont val="Calibri Light"/>
        <family val="2"/>
      </rPr>
      <t>The percentage of Medicaid beneficiaries age who had an ambulatory or preventive care visit in the measurement year.</t>
    </r>
  </si>
  <si>
    <t>12-24 mo: 97.4%</t>
  </si>
  <si>
    <t>12-24 mo: 96.6%</t>
  </si>
  <si>
    <t>Yes, 100%</t>
  </si>
  <si>
    <t>2-6 yrs: 89.4%</t>
  </si>
  <si>
    <t>2-6 yrs: 88.0%</t>
  </si>
  <si>
    <t>7-11 yrs: 92.8%</t>
  </si>
  <si>
    <t>7-11 yrs: 91.9%</t>
  </si>
  <si>
    <t>12-19 yrs: 93.2%</t>
  </si>
  <si>
    <t>12-19 yrs: 92.8%</t>
  </si>
  <si>
    <r>
      <t xml:space="preserve">Comprehensive Diabetes Care: Medical Attention for Nephropathy 
</t>
    </r>
    <r>
      <rPr>
        <sz val="9"/>
        <color theme="1"/>
        <rFont val="Calibri Light"/>
        <family val="2"/>
      </rPr>
      <t>The percentage of Medicaid beneficiaries, 18 - 75 years of age, with diabetes (type 1 and type 2) who had a nephropathy screening test or evidence of nephropathy during the measurement year.</t>
    </r>
  </si>
  <si>
    <r>
      <t xml:space="preserve">Comprehensive Diabetes Care: Hemoglobin A1c Testing
</t>
    </r>
    <r>
      <rPr>
        <sz val="9"/>
        <color theme="1"/>
        <rFont val="Calibri Light"/>
        <family val="2"/>
      </rPr>
      <t>The percentage of Medicaid beneficiaries, 18 - 75 years of age, with diabetes (type 1 and type 2) who received a Hemoglobin A1c (HbA1c) test during the measurement year.</t>
    </r>
  </si>
  <si>
    <r>
      <t xml:space="preserve">Medication Management for People with Asthma 
</t>
    </r>
    <r>
      <rPr>
        <sz val="9"/>
        <color theme="1"/>
        <rFont val="Calibri Light"/>
        <family val="2"/>
      </rPr>
      <t>The percentage of Medicaid beneficiaries who were identified as having persistent asthma and were dispensed appropriate medications that they remained on for at least 75% of their treatment period.</t>
    </r>
  </si>
  <si>
    <r>
      <t xml:space="preserve">Mental Health Treatment Penetration *
</t>
    </r>
    <r>
      <rPr>
        <sz val="9"/>
        <color theme="1"/>
        <rFont val="Calibri Light"/>
        <family val="2"/>
      </rPr>
      <t>The percentage of Medicaid beneficiaries with a mental health service need identified within the past two years, who received at least one qualifying service during the measurement year.</t>
    </r>
  </si>
  <si>
    <t>6-17 yrs: 71.6%</t>
  </si>
  <si>
    <t>6-17 yrs: 70.9%</t>
  </si>
  <si>
    <t>18-64 yrs: 53.1%</t>
  </si>
  <si>
    <t>18-64 yrs: 49.7%</t>
  </si>
  <si>
    <t>65+ yrs: 33.3%</t>
  </si>
  <si>
    <t>65+ yrs: 28.3%</t>
  </si>
  <si>
    <r>
      <t xml:space="preserve">Patients with concurrent opioid &amp; sedative prescriptions 
</t>
    </r>
    <r>
      <rPr>
        <sz val="9"/>
        <color theme="5" tint="-0.499984740745262"/>
        <rFont val="Calibri Light"/>
        <family val="2"/>
      </rPr>
      <t>(↓lower is better)</t>
    </r>
    <r>
      <rPr>
        <sz val="9"/>
        <color theme="1"/>
        <rFont val="Calibri Light"/>
        <family val="2"/>
      </rPr>
      <t xml:space="preserve">
The percentage of Medicaid beneficiaries prescribed chronic opioids and a concurrent chronic sedative prescription, among beneficiaries prescribed chronic opioids. </t>
    </r>
  </si>
  <si>
    <r>
      <t xml:space="preserve">Patients on high-dose chronic opioid therapy 
</t>
    </r>
    <r>
      <rPr>
        <sz val="9"/>
        <color theme="5" tint="-0.499984740745262"/>
        <rFont val="Calibri Light"/>
        <family val="2"/>
      </rPr>
      <t>(↓lower is better)</t>
    </r>
    <r>
      <rPr>
        <sz val="9"/>
        <color theme="1"/>
        <rFont val="Calibri Light"/>
        <family val="2"/>
      </rPr>
      <t xml:space="preserve">
The percentage of Medicaid beneficiaries prescribed chronic opioid therapy greater than or equal to 50mg / 90mg morphine equivalent dosage (MED) in a quarter.</t>
    </r>
  </si>
  <si>
    <t>&gt; 50 mg MED: 32.9%</t>
  </si>
  <si>
    <t>&gt; 50 mg MED: 33.1%</t>
  </si>
  <si>
    <t>Yes</t>
  </si>
  <si>
    <t xml:space="preserve">&gt; 90 mg MED: 12.9% </t>
  </si>
  <si>
    <t xml:space="preserve">&gt; 90 mg MED: 15.1% </t>
  </si>
  <si>
    <r>
      <t xml:space="preserve">Percent Homeless (Narrow Definition) *
</t>
    </r>
    <r>
      <rPr>
        <sz val="9"/>
        <color theme="5" tint="-0.499984740745262"/>
        <rFont val="Calibri Light"/>
        <family val="2"/>
      </rPr>
      <t>(↓lower is better)</t>
    </r>
    <r>
      <rPr>
        <sz val="9"/>
        <color theme="1"/>
        <rFont val="Calibri Light"/>
        <family val="2"/>
      </rPr>
      <t xml:space="preserve">
The percentage of Medicaid beneficiaries who were homeless in at least one month during the measurement year. Some of the data for this measure come from DSHS Economic Services Administration’s Automated Client Eligibility System (ACES).</t>
    </r>
  </si>
  <si>
    <t>0-17 yrs: 0.7%</t>
  </si>
  <si>
    <t>0-17 yrs: 0.6%</t>
  </si>
  <si>
    <t>18-64 yrs: 5.7%</t>
  </si>
  <si>
    <t>18-64 yrs: 4.4%</t>
  </si>
  <si>
    <t>65+ yrs: 2.9%</t>
  </si>
  <si>
    <t>65+ yrs: 0.9%</t>
  </si>
  <si>
    <r>
      <t xml:space="preserve">Plan All-Cause Readmission Rate (30 Days) *
</t>
    </r>
    <r>
      <rPr>
        <sz val="9"/>
        <color theme="5" tint="-0.499984740745262"/>
        <rFont val="Calibri Light"/>
        <family val="2"/>
      </rPr>
      <t>(↓lower is better)</t>
    </r>
    <r>
      <rPr>
        <sz val="9"/>
        <color theme="1"/>
        <rFont val="Calibri Light"/>
        <family val="2"/>
      </rPr>
      <t xml:space="preserve">
The percentage of acute inpatient stays of Medicaid beneficiaries, 18 years of age and older, during the measurement year that were followed by an unplanned acute readmission for any diagnosis within 30 days.</t>
    </r>
  </si>
  <si>
    <r>
      <t xml:space="preserve">Substance Use Disorder Treatment Penetration *
</t>
    </r>
    <r>
      <rPr>
        <sz val="9"/>
        <color theme="1"/>
        <rFont val="Calibri Light"/>
        <family val="2"/>
      </rPr>
      <t>The percentage of Medicaid beneficiaries with a substance use disorder treatment need identified within the past two years, who received at least one qualifying substance use disorder treatment during the measurement year.</t>
    </r>
  </si>
  <si>
    <t>12-17 yrs: 31.2%</t>
  </si>
  <si>
    <t>12-17 yrs: 34.0%</t>
  </si>
  <si>
    <t>12-17 yrs: 29.3%</t>
  </si>
  <si>
    <t>18-64 yrs: 40.1%</t>
  </si>
  <si>
    <t>18-64 yrs: 29.6%</t>
  </si>
  <si>
    <t>18-64 yrs: 38.7%</t>
  </si>
  <si>
    <t>65+ yrs: 0%</t>
  </si>
  <si>
    <t>65+ yrs: 7.1%</t>
  </si>
  <si>
    <t>Table Notes</t>
  </si>
  <si>
    <t>* Measure is part of high performance pool, which is the basis for distributing any unearned P4P dollars among ACHs. Two other measures are part of the high performance pool but not shown here because they don't otherwise pertain to BHT's selected Medicaid transformation projects: 1) Percent Arrested; and 2) Well-child visits in the 3rd, 4th, 5th, and 6th years of life</t>
  </si>
  <si>
    <t xml:space="preserve">1.   Almost all P4P measures are based on ProviderOne (MMIS) Medicaid claims/encounter and enrollment data. Exceptions are noted in the description. Detailed measure specifications are available here: https://www.hca.wa.gov/about-hca/healthier-washington/medicaid-transformation-metrics#collapse_1_dsrip </t>
  </si>
  <si>
    <r>
      <rPr>
        <sz val="10"/>
        <color theme="1"/>
        <rFont val="Calibri Light"/>
        <family val="2"/>
        <scheme val="major"/>
      </rPr>
      <t xml:space="preserve">2. Latest </t>
    </r>
    <r>
      <rPr>
        <sz val="10"/>
        <color theme="1"/>
        <rFont val="Calibri Light"/>
        <family val="2"/>
      </rPr>
      <t>performance data supplied by HCA to ACHs in November 2020.</t>
    </r>
  </si>
  <si>
    <r>
      <t>3.</t>
    </r>
    <r>
      <rPr>
        <sz val="7"/>
        <color theme="1"/>
        <rFont val="Times New Roman"/>
        <family val="1"/>
      </rPr>
      <t>   </t>
    </r>
    <r>
      <rPr>
        <sz val="10"/>
        <color theme="1"/>
        <rFont val="Calibri Light"/>
        <family val="2"/>
      </rPr>
      <t xml:space="preserve">“Projected to earn 2019 incentive” column is calculated by comparing latest performance data to 2019 baselines and targets and using HCA’s achievement value (AV) methodology to assess the progress an ACH makes toward its improvement target. This is an ESTIMATE and does not represent final / official results. </t>
    </r>
  </si>
  <si>
    <r>
      <t>o</t>
    </r>
    <r>
      <rPr>
        <sz val="7"/>
        <color theme="1"/>
        <rFont val="Times New Roman"/>
        <family val="1"/>
      </rPr>
      <t xml:space="preserve">    </t>
    </r>
    <r>
      <rPr>
        <sz val="10"/>
        <color theme="1"/>
        <rFont val="Calibri Light"/>
        <family val="2"/>
      </rPr>
      <t>The maximum AV for each measure is 1.0 / 100%; an ACH can achieve maximum AV by meeting or exceeding its improvement target</t>
    </r>
  </si>
  <si>
    <r>
      <t>o</t>
    </r>
    <r>
      <rPr>
        <sz val="7"/>
        <color theme="1"/>
        <rFont val="Times New Roman"/>
        <family val="1"/>
      </rPr>
      <t xml:space="preserve">    </t>
    </r>
    <r>
      <rPr>
        <sz val="10"/>
        <color theme="1"/>
        <rFont val="Calibri Light"/>
        <family val="2"/>
      </rPr>
      <t>HCA has established the following AV performance thresholds:</t>
    </r>
  </si>
  <si>
    <r>
      <t> </t>
    </r>
    <r>
      <rPr>
        <sz val="7"/>
        <color theme="1"/>
        <rFont val="Times New Roman"/>
        <family val="1"/>
      </rPr>
      <t xml:space="preserve">   </t>
    </r>
    <r>
      <rPr>
        <sz val="10"/>
        <color theme="1"/>
        <rFont val="Calibri Light"/>
        <family val="2"/>
      </rPr>
      <t>Less than 25% progress towards the improvement target from the baseline: AV = 0</t>
    </r>
  </si>
  <si>
    <r>
      <t> </t>
    </r>
    <r>
      <rPr>
        <sz val="7"/>
        <color theme="1"/>
        <rFont val="Times New Roman"/>
        <family val="1"/>
      </rPr>
      <t xml:space="preserve">   </t>
    </r>
    <r>
      <rPr>
        <sz val="10"/>
        <color theme="1"/>
        <rFont val="Calibri Light"/>
        <family val="2"/>
      </rPr>
      <t>At least 25%, and less than 50% progress: AV = .25 (or 25%)</t>
    </r>
  </si>
  <si>
    <r>
      <t> </t>
    </r>
    <r>
      <rPr>
        <sz val="7"/>
        <color theme="1"/>
        <rFont val="Times New Roman"/>
        <family val="1"/>
      </rPr>
      <t xml:space="preserve">   </t>
    </r>
    <r>
      <rPr>
        <sz val="10"/>
        <color theme="1"/>
        <rFont val="Calibri Light"/>
        <family val="2"/>
      </rPr>
      <t>At least 50% and less than 75% progress: AV = .5 (or 50%)</t>
    </r>
  </si>
  <si>
    <r>
      <t> </t>
    </r>
    <r>
      <rPr>
        <sz val="7"/>
        <color theme="1"/>
        <rFont val="Times New Roman"/>
        <family val="1"/>
      </rPr>
      <t xml:space="preserve">   </t>
    </r>
    <r>
      <rPr>
        <sz val="10"/>
        <color theme="1"/>
        <rFont val="Calibri Light"/>
        <family val="2"/>
      </rPr>
      <t>At least 75% and less than 100% progress: AV = .75 (or 75%)</t>
    </r>
  </si>
  <si>
    <r>
      <t> </t>
    </r>
    <r>
      <rPr>
        <sz val="7"/>
        <color theme="1"/>
        <rFont val="Times New Roman"/>
        <family val="1"/>
      </rPr>
      <t xml:space="preserve">   </t>
    </r>
    <r>
      <rPr>
        <sz val="10"/>
        <color theme="1"/>
        <rFont val="Calibri Light"/>
        <family val="2"/>
      </rPr>
      <t>At least 100% (meet or exceed improvement target): AV = 1.0</t>
    </r>
  </si>
  <si>
    <t>AV Translation Calculator for BHT</t>
  </si>
  <si>
    <t xml:space="preserve">Instructions: </t>
  </si>
  <si>
    <t xml:space="preserve">Enter data ONLY in blue cells; leave all other cells and formulas intact. Yellow cells provide estimates of % or monetary earnings based on AVs and total available Project Incentive funding amount supplied </t>
  </si>
  <si>
    <t xml:space="preserve">See documentation tab for details. </t>
  </si>
  <si>
    <t xml:space="preserve"> Enter figure provided by HCA</t>
  </si>
  <si>
    <r>
      <t xml:space="preserve">Maximum </t>
    </r>
    <r>
      <rPr>
        <b/>
        <sz val="11"/>
        <rFont val="Calibri"/>
        <family val="2"/>
        <scheme val="minor"/>
      </rPr>
      <t>potential</t>
    </r>
    <r>
      <rPr>
        <sz val="11"/>
        <rFont val="Calibri"/>
        <family val="2"/>
        <scheme val="minor"/>
      </rPr>
      <t xml:space="preserve"> </t>
    </r>
    <r>
      <rPr>
        <b/>
        <sz val="11"/>
        <rFont val="Calibri"/>
        <family val="2"/>
        <scheme val="minor"/>
      </rPr>
      <t>Project</t>
    </r>
    <r>
      <rPr>
        <sz val="11"/>
        <rFont val="Calibri"/>
        <family val="2"/>
        <scheme val="minor"/>
      </rPr>
      <t xml:space="preserve"> Incentives for BHT, </t>
    </r>
    <r>
      <rPr>
        <b/>
        <sz val="11"/>
        <rFont val="Calibri"/>
        <family val="2"/>
        <scheme val="minor"/>
      </rPr>
      <t xml:space="preserve">2019 </t>
    </r>
  </si>
  <si>
    <r>
      <t xml:space="preserve">Maximum </t>
    </r>
    <r>
      <rPr>
        <b/>
        <sz val="11"/>
        <color theme="1"/>
        <rFont val="Calibri"/>
        <family val="2"/>
        <scheme val="minor"/>
      </rPr>
      <t>P4P</t>
    </r>
    <r>
      <rPr>
        <sz val="11"/>
        <color theme="1"/>
        <rFont val="Calibri"/>
        <family val="2"/>
        <scheme val="minor"/>
      </rPr>
      <t xml:space="preserve"> earnings in 2019*</t>
    </r>
  </si>
  <si>
    <t>* Not counting high performance pool</t>
  </si>
  <si>
    <t>Projected 2019 P4P earnings based on estimated AVs</t>
  </si>
  <si>
    <t>Project weight (re-based)</t>
  </si>
  <si>
    <r>
      <t xml:space="preserve">Est. Total Achievement Value for 2A (Bidirectional Care) - </t>
    </r>
    <r>
      <rPr>
        <b/>
        <sz val="11"/>
        <color theme="1"/>
        <rFont val="Calibri"/>
        <family val="2"/>
        <scheme val="minor"/>
      </rPr>
      <t>2019</t>
    </r>
  </si>
  <si>
    <r>
      <t xml:space="preserve">Est. Total Achievement Value for 2B (Community-based Care Coord) - </t>
    </r>
    <r>
      <rPr>
        <b/>
        <sz val="11"/>
        <color theme="1"/>
        <rFont val="Calibri"/>
        <family val="2"/>
        <scheme val="minor"/>
      </rPr>
      <t>2019</t>
    </r>
  </si>
  <si>
    <r>
      <t xml:space="preserve">Est. Total Achievement Value for 3A (Opioids) - </t>
    </r>
    <r>
      <rPr>
        <b/>
        <sz val="11"/>
        <color theme="1"/>
        <rFont val="Calibri"/>
        <family val="2"/>
        <scheme val="minor"/>
      </rPr>
      <t>2019</t>
    </r>
  </si>
  <si>
    <r>
      <t xml:space="preserve">Est. Total Achievement Value for 3D (Chronic Disease) - </t>
    </r>
    <r>
      <rPr>
        <b/>
        <sz val="11"/>
        <color theme="1"/>
        <rFont val="Calibri"/>
        <family val="2"/>
        <scheme val="minor"/>
      </rPr>
      <t>2019</t>
    </r>
  </si>
  <si>
    <t>For reference, enter the measurement period from dashboard here:</t>
  </si>
  <si>
    <t>CY2019</t>
  </si>
  <si>
    <t>2019 project alignment for metrics</t>
  </si>
  <si>
    <t>P4P Measure</t>
  </si>
  <si>
    <r>
      <t xml:space="preserve">Estimated AV 
</t>
    </r>
    <r>
      <rPr>
        <i/>
        <sz val="11"/>
        <color rgb="FFFF0000"/>
        <rFont val="Calibri"/>
        <family val="2"/>
        <scheme val="minor"/>
      </rPr>
      <t>(enter from dashboard - make sure to select 2019 as target year)</t>
    </r>
  </si>
  <si>
    <t>2019 
max. value</t>
  </si>
  <si>
    <t>2019 
CALC. value</t>
  </si>
  <si>
    <t>2A</t>
  </si>
  <si>
    <t>2B</t>
  </si>
  <si>
    <t>3A</t>
  </si>
  <si>
    <t>3D</t>
  </si>
  <si>
    <t xml:space="preserve">Acute Hospital Utilization </t>
  </si>
  <si>
    <t>n/a</t>
  </si>
  <si>
    <t>All-cause ED visits</t>
  </si>
  <si>
    <t>X</t>
  </si>
  <si>
    <t>Antidepressant Medication Management</t>
  </si>
  <si>
    <t>Child and Adolescents’ Access to Primary Care Practitioners</t>
  </si>
  <si>
    <t xml:space="preserve">Comprehensive Diabetes Care: Medical Attention for Nephropathy </t>
  </si>
  <si>
    <t>Comprehensive Diabetes Care: Eye Exam (retinal) performed</t>
  </si>
  <si>
    <t>Comprehensive Diabetes Care: Hemoglobin A1c Testing</t>
  </si>
  <si>
    <t>Follow-up After Discharge from ED for Alcohol or Other Drug Dependence (7 day, 30 day)</t>
  </si>
  <si>
    <t>Follow-up After Discharge from ED for Mental Health (7 day, 30 day)</t>
  </si>
  <si>
    <t xml:space="preserve">Follow-up After Hospitalization for Mental Illness </t>
  </si>
  <si>
    <t xml:space="preserve">Medication Management for People with Asthma </t>
  </si>
  <si>
    <t xml:space="preserve">Mental Health Treatment Penetration </t>
  </si>
  <si>
    <t xml:space="preserve">Patients with concurrent sedatives prescriptions </t>
  </si>
  <si>
    <t xml:space="preserve">Patients on high-dose chronic opioid therapy </t>
  </si>
  <si>
    <t>Percent Homeless (Narrow Definition)</t>
  </si>
  <si>
    <t>Plan All-Cause Readmission Rate (30 Days)</t>
  </si>
  <si>
    <t>Statin Therapy for Patients with Cardiovascular Disease (Prescribed)</t>
  </si>
  <si>
    <t>Substance Use Disorder Treatment Penetration</t>
  </si>
  <si>
    <t xml:space="preserve">Substance Use Disorder Treatment Penetration (Opioid) </t>
  </si>
  <si>
    <t>% projected to be earned:</t>
  </si>
  <si>
    <t>Left on the table:</t>
  </si>
  <si>
    <t>Unearned by each of 4 big 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</si>
</sst>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0.0%"/>
  </numFmts>
  <fonts count="32" x14ac:knownFonts="1">
    <font>
      <sz val="11"/>
      <color theme="1"/>
      <name val="Calibri"/>
      <family val="2"/>
      <scheme val="minor"/>
    </font>
    <font>
      <sz val="11"/>
      <color rgb="FFFF0000"/>
      <name val="Calibri"/>
      <family val="2"/>
      <scheme val="minor"/>
    </font>
    <font>
      <b/>
      <sz val="11"/>
      <color theme="1"/>
      <name val="Calibri"/>
      <family val="2"/>
      <scheme val="minor"/>
    </font>
    <font>
      <b/>
      <sz val="13"/>
      <color theme="1"/>
      <name val="Calibri"/>
      <family val="2"/>
      <scheme val="minor"/>
    </font>
    <font>
      <b/>
      <sz val="11"/>
      <color rgb="FFC00000"/>
      <name val="Calibri"/>
      <family val="2"/>
      <scheme val="minor"/>
    </font>
    <font>
      <b/>
      <sz val="10.5"/>
      <color rgb="FFFFFFFF"/>
      <name val="Calibri Light"/>
      <family val="2"/>
    </font>
    <font>
      <b/>
      <sz val="10.5"/>
      <color theme="7"/>
      <name val="Calibri Light"/>
      <family val="2"/>
    </font>
    <font>
      <b/>
      <sz val="10.5"/>
      <color theme="0" tint="-0.249977111117893"/>
      <name val="Calibri Light"/>
      <family val="2"/>
    </font>
    <font>
      <b/>
      <sz val="10.5"/>
      <color rgb="FFFFFFFF"/>
      <name val="Calibri Light"/>
      <family val="2"/>
      <scheme val="major"/>
    </font>
    <font>
      <b/>
      <sz val="11"/>
      <color theme="1"/>
      <name val="Calibri Light"/>
      <family val="2"/>
    </font>
    <font>
      <sz val="9"/>
      <color theme="5" tint="-0.499984740745262"/>
      <name val="Calibri Light"/>
      <family val="2"/>
    </font>
    <font>
      <sz val="9"/>
      <color theme="1"/>
      <name val="Calibri Light"/>
      <family val="2"/>
    </font>
    <font>
      <sz val="10.5"/>
      <color theme="1"/>
      <name val="Calibri Light"/>
      <family val="2"/>
    </font>
    <font>
      <b/>
      <sz val="10.5"/>
      <color rgb="FFC00000"/>
      <name val="Calibri Light"/>
      <family val="2"/>
    </font>
    <font>
      <b/>
      <sz val="10.5"/>
      <color theme="9" tint="-0.499984740745262"/>
      <name val="Calibri Light"/>
      <family val="2"/>
    </font>
    <font>
      <sz val="11"/>
      <color theme="1"/>
      <name val="Calibri Light"/>
      <family val="2"/>
      <scheme val="major"/>
    </font>
    <font>
      <b/>
      <sz val="10"/>
      <color theme="1"/>
      <name val="Calibri Light"/>
      <family val="2"/>
    </font>
    <font>
      <sz val="10"/>
      <color theme="1"/>
      <name val="Calibri Light"/>
      <family val="2"/>
    </font>
    <font>
      <sz val="10"/>
      <color theme="1"/>
      <name val="Calibri Light"/>
      <family val="2"/>
      <scheme val="major"/>
    </font>
    <font>
      <sz val="7"/>
      <color theme="1"/>
      <name val="Times New Roman"/>
      <family val="1"/>
    </font>
    <font>
      <sz val="10"/>
      <color theme="1"/>
      <name val="Courier New"/>
      <family val="3"/>
    </font>
    <font>
      <sz val="10"/>
      <color theme="1"/>
      <name val="Wingdings"/>
      <charset val="2"/>
    </font>
    <font>
      <b/>
      <sz val="14"/>
      <color theme="1"/>
      <name val="Calibri Light"/>
      <family val="2"/>
      <scheme val="major"/>
    </font>
    <font>
      <b/>
      <sz val="12"/>
      <color rgb="FFC00000"/>
      <name val="Calibri"/>
      <family val="2"/>
      <scheme val="minor"/>
    </font>
    <font>
      <i/>
      <sz val="11"/>
      <color rgb="FFFF0000"/>
      <name val="Calibri"/>
      <family val="2"/>
      <scheme val="minor"/>
    </font>
    <font>
      <sz val="11"/>
      <name val="Calibri"/>
      <family val="2"/>
      <scheme val="minor"/>
    </font>
    <font>
      <b/>
      <sz val="11"/>
      <name val="Calibri"/>
      <family val="2"/>
      <scheme val="minor"/>
    </font>
    <font>
      <sz val="10"/>
      <color theme="1" tint="0.34998626667073579"/>
      <name val="Calibri"/>
      <family val="2"/>
      <scheme val="minor"/>
    </font>
    <font>
      <sz val="11"/>
      <color theme="1" tint="0.34998626667073579"/>
      <name val="Calibri"/>
      <family val="2"/>
      <scheme val="minor"/>
    </font>
    <font>
      <b/>
      <sz val="11"/>
      <color theme="1" tint="0.34998626667073579"/>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rgb="FF007D7A"/>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s>
  <borders count="24">
    <border>
      <left/>
      <right/>
      <top/>
      <bottom/>
      <diagonal/>
    </border>
    <border>
      <left style="medium">
        <color rgb="FFAEAAAA"/>
      </left>
      <right style="medium">
        <color rgb="FFAEAAAA"/>
      </right>
      <top style="medium">
        <color rgb="FFAEAAAA"/>
      </top>
      <bottom style="medium">
        <color rgb="FFAEAAAA"/>
      </bottom>
      <diagonal/>
    </border>
    <border>
      <left/>
      <right style="medium">
        <color rgb="FFAEAAAA"/>
      </right>
      <top style="medium">
        <color rgb="FFAEAAAA"/>
      </top>
      <bottom style="medium">
        <color rgb="FFAEAAAA"/>
      </bottom>
      <diagonal/>
    </border>
    <border>
      <left/>
      <right style="medium">
        <color rgb="FFAEAAAA"/>
      </right>
      <top/>
      <bottom/>
      <diagonal/>
    </border>
    <border>
      <left style="medium">
        <color rgb="FFAEAAAA"/>
      </left>
      <right style="medium">
        <color rgb="FFAEAAAA"/>
      </right>
      <top style="medium">
        <color rgb="FFAEAAAA"/>
      </top>
      <bottom/>
      <diagonal/>
    </border>
    <border>
      <left/>
      <right style="medium">
        <color rgb="FFAEAAAA"/>
      </right>
      <top style="medium">
        <color rgb="FFAEAAAA"/>
      </top>
      <bottom/>
      <diagonal/>
    </border>
    <border>
      <left style="medium">
        <color rgb="FFAEAAAA"/>
      </left>
      <right style="medium">
        <color rgb="FFAEAAAA"/>
      </right>
      <top/>
      <bottom/>
      <diagonal/>
    </border>
    <border>
      <left style="medium">
        <color rgb="FFAEAAAA"/>
      </left>
      <right style="medium">
        <color rgb="FFAEAAAA"/>
      </right>
      <top/>
      <bottom style="medium">
        <color rgb="FFAEAAAA"/>
      </bottom>
      <diagonal/>
    </border>
    <border>
      <left/>
      <right style="medium">
        <color rgb="FFAEAAAA"/>
      </right>
      <top/>
      <bottom style="medium">
        <color rgb="FFAEAAAA"/>
      </bottom>
      <diagonal/>
    </border>
    <border>
      <left style="medium">
        <color rgb="FFAEAAAA"/>
      </left>
      <right style="medium">
        <color rgb="FFAEAAAA"/>
      </right>
      <top style="medium">
        <color rgb="FFAEAAAA"/>
      </top>
      <bottom style="thin">
        <color rgb="FFAEAAAA"/>
      </bottom>
      <diagonal/>
    </border>
    <border>
      <left style="medium">
        <color rgb="FFAEAAAA"/>
      </left>
      <right style="medium">
        <color rgb="FFAEAAAA"/>
      </right>
      <top style="thin">
        <color rgb="FFAEAAAA"/>
      </top>
      <bottom style="medium">
        <color rgb="FFAEAAAA"/>
      </bottom>
      <diagonal/>
    </border>
    <border>
      <left style="medium">
        <color rgb="FFAEAAAA"/>
      </left>
      <right style="medium">
        <color rgb="FFAEAAAA"/>
      </right>
      <top style="thin">
        <color rgb="FFAEAAAA"/>
      </top>
      <bottom style="thin">
        <color rgb="FFAEAAAA"/>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diagonal/>
    </border>
    <border>
      <left/>
      <right/>
      <top/>
      <bottom style="thin">
        <color indexed="64"/>
      </bottom>
      <diagonal/>
    </border>
    <border>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auto="1"/>
      </right>
      <top style="thin">
        <color indexed="64"/>
      </top>
      <bottom/>
      <diagonal/>
    </border>
  </borders>
  <cellStyleXfs count="1">
    <xf numFmtId="0" fontId="0" fillId="0" borderId="0"/>
  </cellStyleXfs>
  <cellXfs count="92">
    <xf numFmtId="0" fontId="0" fillId="0" borderId="0" xfId="0"/>
    <xf numFmtId="0" fontId="3" fillId="0" borderId="0" xfId="0" applyFont="1" applyAlignment="1">
      <alignment vertical="center"/>
    </xf>
    <xf numFmtId="15" fontId="4" fillId="0" borderId="0" xfId="0" applyNumberFormat="1" applyFont="1" applyAlignment="1">
      <alignment horizontal="left" vertical="center"/>
    </xf>
    <xf numFmtId="0" fontId="0" fillId="0" borderId="0" xfId="0" applyAlignment="1">
      <alignment vertical="top" wrapText="1"/>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8" fillId="2" borderId="2" xfId="0" applyFont="1" applyFill="1" applyBorder="1" applyAlignment="1">
      <alignment vertical="center" wrapText="1"/>
    </xf>
    <xf numFmtId="0" fontId="9" fillId="0" borderId="4" xfId="0" applyFont="1" applyBorder="1" applyAlignment="1">
      <alignment horizontal="left" vertical="top" wrapText="1"/>
    </xf>
    <xf numFmtId="0" fontId="12" fillId="0" borderId="4" xfId="0" applyFont="1" applyBorder="1" applyAlignment="1">
      <alignment vertical="center" wrapText="1"/>
    </xf>
    <xf numFmtId="0" fontId="12" fillId="0" borderId="5" xfId="0" applyFont="1" applyBorder="1" applyAlignment="1">
      <alignment vertical="center" wrapText="1"/>
    </xf>
    <xf numFmtId="9" fontId="13" fillId="0" borderId="4" xfId="0" applyNumberFormat="1" applyFont="1" applyBorder="1" applyAlignment="1">
      <alignment horizontal="center" vertical="center" wrapText="1"/>
    </xf>
    <xf numFmtId="0" fontId="12" fillId="0" borderId="4" xfId="0" applyFont="1" applyBorder="1" applyAlignment="1">
      <alignment horizontal="left" vertical="center" wrapText="1"/>
    </xf>
    <xf numFmtId="0" fontId="9" fillId="0" borderId="6" xfId="0" applyFont="1" applyBorder="1" applyAlignment="1">
      <alignment horizontal="left" vertical="top" wrapText="1"/>
    </xf>
    <xf numFmtId="0" fontId="12" fillId="0" borderId="3" xfId="0" applyFont="1" applyBorder="1" applyAlignment="1">
      <alignment vertical="center" wrapText="1"/>
    </xf>
    <xf numFmtId="0" fontId="13" fillId="0" borderId="6" xfId="0" applyFont="1" applyBorder="1" applyAlignment="1">
      <alignment horizontal="center" vertical="center" wrapText="1"/>
    </xf>
    <xf numFmtId="0" fontId="9" fillId="0" borderId="7" xfId="0" applyFont="1" applyBorder="1" applyAlignment="1">
      <alignment horizontal="left" vertical="top" wrapText="1"/>
    </xf>
    <xf numFmtId="0" fontId="12" fillId="0" borderId="8" xfId="0" applyFont="1" applyBorder="1" applyAlignment="1">
      <alignment vertical="center" wrapText="1"/>
    </xf>
    <xf numFmtId="0" fontId="13" fillId="0" borderId="7" xfId="0" applyFont="1" applyBorder="1" applyAlignment="1">
      <alignment horizontal="center" vertical="center" wrapText="1"/>
    </xf>
    <xf numFmtId="0" fontId="13" fillId="0" borderId="4" xfId="0" applyFont="1" applyBorder="1" applyAlignment="1">
      <alignment horizontal="center" vertical="center" wrapText="1"/>
    </xf>
    <xf numFmtId="164" fontId="12" fillId="0" borderId="4" xfId="0" applyNumberFormat="1" applyFont="1" applyBorder="1" applyAlignment="1">
      <alignment horizontal="left" vertical="center" wrapText="1"/>
    </xf>
    <xf numFmtId="164" fontId="12" fillId="0" borderId="7" xfId="0" applyNumberFormat="1" applyFont="1" applyBorder="1" applyAlignment="1">
      <alignment horizontal="left" vertical="center" wrapText="1"/>
    </xf>
    <xf numFmtId="0" fontId="14" fillId="0" borderId="4" xfId="0" applyFont="1" applyBorder="1" applyAlignment="1">
      <alignment horizontal="center" vertical="center" wrapText="1"/>
    </xf>
    <xf numFmtId="0" fontId="14" fillId="0" borderId="6" xfId="0" applyFont="1" applyBorder="1" applyAlignment="1">
      <alignment horizontal="center" vertical="center" wrapText="1"/>
    </xf>
    <xf numFmtId="164" fontId="12" fillId="0" borderId="6" xfId="0" applyNumberFormat="1" applyFont="1" applyBorder="1" applyAlignment="1">
      <alignment horizontal="left" vertical="center" wrapText="1"/>
    </xf>
    <xf numFmtId="0" fontId="14" fillId="0" borderId="7" xfId="0" applyFont="1" applyBorder="1" applyAlignment="1">
      <alignment horizontal="center" vertical="center" wrapText="1"/>
    </xf>
    <xf numFmtId="0" fontId="9" fillId="0" borderId="4" xfId="0" applyFont="1" applyBorder="1" applyAlignment="1">
      <alignment vertical="top" wrapText="1"/>
    </xf>
    <xf numFmtId="0" fontId="13" fillId="0" borderId="4" xfId="0" applyFont="1" applyBorder="1" applyAlignment="1">
      <alignment horizontal="center" vertical="center" wrapText="1"/>
    </xf>
    <xf numFmtId="0" fontId="15" fillId="0" borderId="4" xfId="0" applyFont="1" applyBorder="1" applyAlignment="1">
      <alignment vertical="center"/>
    </xf>
    <xf numFmtId="0" fontId="9" fillId="0" borderId="6" xfId="0" applyFont="1" applyBorder="1" applyAlignment="1">
      <alignment vertical="top" wrapText="1"/>
    </xf>
    <xf numFmtId="0" fontId="13" fillId="0" borderId="6" xfId="0" applyFont="1" applyBorder="1" applyAlignment="1">
      <alignment horizontal="center" vertical="center" wrapText="1"/>
    </xf>
    <xf numFmtId="0" fontId="15" fillId="0" borderId="7" xfId="0" applyFont="1" applyBorder="1" applyAlignment="1">
      <alignment vertical="center"/>
    </xf>
    <xf numFmtId="0" fontId="9" fillId="0" borderId="1" xfId="0" applyFont="1" applyBorder="1" applyAlignment="1">
      <alignment vertical="top" wrapText="1"/>
    </xf>
    <xf numFmtId="164" fontId="12" fillId="0" borderId="1" xfId="0" applyNumberFormat="1" applyFont="1" applyBorder="1" applyAlignment="1">
      <alignment horizontal="left" vertical="center" wrapText="1"/>
    </xf>
    <xf numFmtId="9" fontId="13" fillId="0" borderId="4" xfId="0" applyNumberFormat="1" applyFont="1" applyBorder="1" applyAlignment="1">
      <alignment horizontal="center" vertical="center" wrapText="1"/>
    </xf>
    <xf numFmtId="0" fontId="15" fillId="0" borderId="1" xfId="0" applyFont="1" applyBorder="1" applyAlignment="1">
      <alignment vertical="center"/>
    </xf>
    <xf numFmtId="0" fontId="14" fillId="0" borderId="1" xfId="0" applyFont="1" applyBorder="1" applyAlignment="1">
      <alignment horizontal="center" vertical="center" wrapText="1"/>
    </xf>
    <xf numFmtId="0" fontId="15" fillId="0" borderId="9" xfId="0" applyFont="1" applyBorder="1" applyAlignment="1">
      <alignment vertical="center"/>
    </xf>
    <xf numFmtId="0" fontId="12" fillId="0" borderId="7" xfId="0" applyFont="1" applyBorder="1" applyAlignment="1">
      <alignment vertical="center" wrapText="1"/>
    </xf>
    <xf numFmtId="0" fontId="15" fillId="0" borderId="10" xfId="0" applyFont="1" applyBorder="1" applyAlignment="1">
      <alignment vertical="center"/>
    </xf>
    <xf numFmtId="0" fontId="15" fillId="0" borderId="11" xfId="0" applyFont="1" applyBorder="1" applyAlignment="1">
      <alignment vertical="center"/>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6" fillId="0" borderId="0" xfId="0" applyFont="1" applyAlignment="1">
      <alignment vertical="center"/>
    </xf>
    <xf numFmtId="0" fontId="17" fillId="0" borderId="0" xfId="0" applyFont="1" applyAlignment="1">
      <alignment horizontal="left" vertical="center" wrapText="1"/>
    </xf>
    <xf numFmtId="0" fontId="20" fillId="0" borderId="0" xfId="0" applyFont="1" applyAlignment="1">
      <alignment horizontal="left" vertical="center" indent="3"/>
    </xf>
    <xf numFmtId="0" fontId="21" fillId="0" borderId="0" xfId="0" applyFont="1" applyAlignment="1">
      <alignment horizontal="left" vertical="center" indent="7"/>
    </xf>
    <xf numFmtId="0" fontId="22" fillId="0" borderId="0" xfId="0" applyFont="1"/>
    <xf numFmtId="0" fontId="0" fillId="0" borderId="0" xfId="0" applyAlignment="1">
      <alignment horizontal="center"/>
    </xf>
    <xf numFmtId="0" fontId="23" fillId="3" borderId="0" xfId="0" applyFont="1" applyFill="1"/>
    <xf numFmtId="0" fontId="0" fillId="3" borderId="0" xfId="0" applyFill="1" applyAlignment="1">
      <alignment horizontal="center"/>
    </xf>
    <xf numFmtId="0" fontId="0" fillId="3" borderId="0" xfId="0" applyFill="1"/>
    <xf numFmtId="0" fontId="24" fillId="0" borderId="0" xfId="0" applyFont="1" applyAlignment="1">
      <alignment horizontal="center"/>
    </xf>
    <xf numFmtId="0" fontId="25" fillId="0" borderId="0" xfId="0" applyFont="1"/>
    <xf numFmtId="42" fontId="0" fillId="4" borderId="12" xfId="0" applyNumberFormat="1" applyFill="1" applyBorder="1" applyAlignment="1">
      <alignment horizontal="center"/>
    </xf>
    <xf numFmtId="44" fontId="0" fillId="0" borderId="0" xfId="0" applyNumberFormat="1"/>
    <xf numFmtId="42" fontId="0" fillId="0" borderId="0" xfId="0" applyNumberFormat="1"/>
    <xf numFmtId="0" fontId="27" fillId="0" borderId="0" xfId="0" applyFont="1"/>
    <xf numFmtId="42" fontId="0" fillId="5" borderId="13" xfId="0" applyNumberFormat="1" applyFill="1" applyBorder="1"/>
    <xf numFmtId="44" fontId="0" fillId="0" borderId="14" xfId="0" applyNumberFormat="1" applyBorder="1"/>
    <xf numFmtId="0" fontId="28" fillId="0" borderId="0" xfId="0" applyFont="1" applyAlignment="1">
      <alignment horizontal="center"/>
    </xf>
    <xf numFmtId="9" fontId="0" fillId="5" borderId="13" xfId="0" applyNumberFormat="1" applyFill="1" applyBorder="1" applyAlignment="1">
      <alignment horizontal="center"/>
    </xf>
    <xf numFmtId="2" fontId="28" fillId="0" borderId="0" xfId="0" applyNumberFormat="1" applyFont="1" applyAlignment="1">
      <alignment horizontal="center"/>
    </xf>
    <xf numFmtId="9" fontId="0" fillId="0" borderId="0" xfId="0" applyNumberFormat="1" applyAlignment="1">
      <alignment horizontal="center"/>
    </xf>
    <xf numFmtId="0" fontId="0" fillId="0" borderId="0" xfId="0" applyAlignment="1">
      <alignment horizontal="left"/>
    </xf>
    <xf numFmtId="0" fontId="1" fillId="4" borderId="0" xfId="0" applyFont="1" applyFill="1" applyAlignment="1">
      <alignment horizontal="center"/>
    </xf>
    <xf numFmtId="0" fontId="2" fillId="0" borderId="0" xfId="0" applyFont="1" applyAlignment="1">
      <alignment horizontal="center"/>
    </xf>
    <xf numFmtId="0" fontId="29" fillId="0" borderId="0" xfId="0" applyFont="1"/>
    <xf numFmtId="0" fontId="29" fillId="0" borderId="0" xfId="0" applyFont="1" applyAlignment="1">
      <alignment horizontal="center"/>
    </xf>
    <xf numFmtId="0" fontId="2" fillId="0" borderId="15" xfId="0" applyFont="1" applyBorder="1"/>
    <xf numFmtId="0" fontId="2" fillId="0" borderId="15" xfId="0" applyFont="1" applyBorder="1" applyAlignment="1">
      <alignment horizontal="center" wrapText="1"/>
    </xf>
    <xf numFmtId="0" fontId="26" fillId="0" borderId="15" xfId="0" applyFont="1" applyBorder="1" applyAlignment="1">
      <alignment horizontal="center" wrapText="1"/>
    </xf>
    <xf numFmtId="0" fontId="29" fillId="0" borderId="15" xfId="0" applyFont="1" applyBorder="1" applyAlignment="1">
      <alignment horizontal="center"/>
    </xf>
    <xf numFmtId="0" fontId="0" fillId="0" borderId="16" xfId="0" applyBorder="1"/>
    <xf numFmtId="0" fontId="0" fillId="6" borderId="12" xfId="0" applyFill="1" applyBorder="1" applyAlignment="1">
      <alignment horizontal="center"/>
    </xf>
    <xf numFmtId="0" fontId="25" fillId="6" borderId="17" xfId="0" applyFont="1" applyFill="1" applyBorder="1" applyAlignment="1">
      <alignment horizontal="center"/>
    </xf>
    <xf numFmtId="0" fontId="28" fillId="6" borderId="17" xfId="0" applyFont="1" applyFill="1" applyBorder="1" applyAlignment="1">
      <alignment horizontal="center"/>
    </xf>
    <xf numFmtId="0" fontId="0" fillId="0" borderId="18" xfId="0" applyBorder="1"/>
    <xf numFmtId="0" fontId="0" fillId="4" borderId="12" xfId="0" applyFill="1" applyBorder="1" applyAlignment="1">
      <alignment horizontal="center"/>
    </xf>
    <xf numFmtId="44" fontId="25" fillId="0" borderId="12" xfId="0" applyNumberFormat="1" applyFont="1" applyBorder="1" applyAlignment="1">
      <alignment horizontal="center"/>
    </xf>
    <xf numFmtId="44" fontId="25" fillId="5" borderId="12" xfId="0" applyNumberFormat="1" applyFont="1" applyFill="1" applyBorder="1" applyAlignment="1">
      <alignment horizontal="center"/>
    </xf>
    <xf numFmtId="0" fontId="28" fillId="0" borderId="12" xfId="0" applyFont="1" applyBorder="1" applyAlignment="1">
      <alignment horizontal="center"/>
    </xf>
    <xf numFmtId="0" fontId="28" fillId="6" borderId="12" xfId="0" applyFont="1" applyFill="1" applyBorder="1" applyAlignment="1">
      <alignment horizontal="center"/>
    </xf>
    <xf numFmtId="0" fontId="0" fillId="0" borderId="19" xfId="0" applyBorder="1"/>
    <xf numFmtId="0" fontId="28" fillId="0" borderId="20" xfId="0" applyFont="1" applyBorder="1" applyAlignment="1">
      <alignment horizontal="center"/>
    </xf>
    <xf numFmtId="44" fontId="25" fillId="0" borderId="21" xfId="0" applyNumberFormat="1" applyFont="1" applyBorder="1" applyAlignment="1">
      <alignment horizontal="center"/>
    </xf>
    <xf numFmtId="44" fontId="25" fillId="5" borderId="22" xfId="0" applyNumberFormat="1" applyFont="1" applyFill="1" applyBorder="1" applyAlignment="1">
      <alignment horizontal="center"/>
    </xf>
    <xf numFmtId="0" fontId="28" fillId="0" borderId="23" xfId="0" applyFont="1" applyBorder="1" applyAlignment="1">
      <alignment horizontal="center"/>
    </xf>
    <xf numFmtId="9" fontId="2" fillId="0" borderId="0" xfId="0" applyNumberFormat="1" applyFont="1"/>
    <xf numFmtId="0" fontId="2" fillId="0" borderId="0" xfId="0" applyFont="1"/>
    <xf numFmtId="44" fontId="2" fillId="0" borderId="0" xfId="0" applyNumberFormat="1" applyFont="1"/>
    <xf numFmtId="2" fontId="0" fillId="0" borderId="0" xfId="0" applyNumberForma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ca.wa.gov/about-hca/healthier-washington/medicaid-transformation-metric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6609F-AF4A-4231-88C8-29333C1DA423}">
  <dimension ref="A1:Q42"/>
  <sheetViews>
    <sheetView tabSelected="1" zoomScaleNormal="100" workbookViewId="0">
      <pane xSplit="2" ySplit="4" topLeftCell="C5" activePane="bottomRight" state="frozen"/>
      <selection pane="topRight" activeCell="C1" sqref="C1"/>
      <selection pane="bottomLeft" activeCell="A5" sqref="A5"/>
      <selection pane="bottomRight" activeCell="A2" sqref="A2"/>
    </sheetView>
  </sheetViews>
  <sheetFormatPr defaultRowHeight="14.4" x14ac:dyDescent="0.3"/>
  <cols>
    <col min="1" max="1" width="33.44140625" style="3" customWidth="1"/>
    <col min="2" max="2" width="27.5546875" customWidth="1"/>
    <col min="3" max="3" width="24.44140625" customWidth="1"/>
    <col min="4" max="4" width="17.109375" customWidth="1"/>
    <col min="5" max="5" width="20.44140625" customWidth="1"/>
    <col min="6" max="6" width="14.21875" customWidth="1"/>
  </cols>
  <sheetData>
    <row r="1" spans="1:6" ht="17.399999999999999" x14ac:dyDescent="0.3">
      <c r="A1" s="1" t="s">
        <v>0</v>
      </c>
    </row>
    <row r="2" spans="1:6" x14ac:dyDescent="0.3">
      <c r="A2" s="2">
        <v>44145</v>
      </c>
    </row>
    <row r="3" spans="1:6" ht="15" thickBot="1" x14ac:dyDescent="0.35"/>
    <row r="4" spans="1:6" ht="39" customHeight="1" thickBot="1" x14ac:dyDescent="0.35">
      <c r="A4" s="4" t="s">
        <v>1</v>
      </c>
      <c r="B4" s="5" t="s">
        <v>2</v>
      </c>
      <c r="C4" s="5" t="s">
        <v>3</v>
      </c>
      <c r="D4" s="5" t="s">
        <v>4</v>
      </c>
      <c r="E4" s="6" t="s">
        <v>5</v>
      </c>
      <c r="F4" s="7" t="s">
        <v>6</v>
      </c>
    </row>
    <row r="5" spans="1:6" ht="27.9" customHeight="1" thickBot="1" x14ac:dyDescent="0.35">
      <c r="A5" s="8" t="s">
        <v>7</v>
      </c>
      <c r="B5" s="9" t="s">
        <v>8</v>
      </c>
      <c r="C5" s="10" t="s">
        <v>9</v>
      </c>
      <c r="D5" s="11">
        <v>0.75</v>
      </c>
      <c r="E5" s="12" t="s">
        <v>10</v>
      </c>
      <c r="F5" s="10" t="s">
        <v>11</v>
      </c>
    </row>
    <row r="6" spans="1:6" ht="27.9" customHeight="1" thickBot="1" x14ac:dyDescent="0.35">
      <c r="A6" s="13"/>
      <c r="B6" s="14" t="s">
        <v>12</v>
      </c>
      <c r="C6" s="14" t="s">
        <v>13</v>
      </c>
      <c r="D6" s="15"/>
      <c r="E6" s="12" t="s">
        <v>14</v>
      </c>
      <c r="F6" s="14" t="s">
        <v>11</v>
      </c>
    </row>
    <row r="7" spans="1:6" ht="27.9" customHeight="1" thickBot="1" x14ac:dyDescent="0.35">
      <c r="A7" s="16"/>
      <c r="B7" s="17" t="s">
        <v>15</v>
      </c>
      <c r="C7" s="17" t="s">
        <v>16</v>
      </c>
      <c r="D7" s="18"/>
      <c r="E7" s="12" t="s">
        <v>17</v>
      </c>
      <c r="F7" s="17" t="s">
        <v>11</v>
      </c>
    </row>
    <row r="8" spans="1:6" ht="45.75" customHeight="1" x14ac:dyDescent="0.3">
      <c r="A8" s="8" t="s">
        <v>18</v>
      </c>
      <c r="B8" s="14" t="s">
        <v>19</v>
      </c>
      <c r="C8" s="14" t="s">
        <v>20</v>
      </c>
      <c r="D8" s="19" t="s">
        <v>21</v>
      </c>
      <c r="E8" s="20">
        <v>0.53200000000000003</v>
      </c>
      <c r="F8" s="14" t="s">
        <v>22</v>
      </c>
    </row>
    <row r="9" spans="1:6" ht="60" customHeight="1" thickBot="1" x14ac:dyDescent="0.35">
      <c r="A9" s="16"/>
      <c r="B9" s="17" t="s">
        <v>23</v>
      </c>
      <c r="C9" s="17" t="s">
        <v>24</v>
      </c>
      <c r="D9" s="18"/>
      <c r="E9" s="21">
        <v>0.38300000000000001</v>
      </c>
      <c r="F9" s="17" t="s">
        <v>22</v>
      </c>
    </row>
    <row r="10" spans="1:6" ht="18" customHeight="1" x14ac:dyDescent="0.3">
      <c r="A10" s="13" t="s">
        <v>25</v>
      </c>
      <c r="B10" s="9" t="s">
        <v>26</v>
      </c>
      <c r="C10" s="10" t="s">
        <v>27</v>
      </c>
      <c r="D10" s="22" t="s">
        <v>28</v>
      </c>
      <c r="E10" s="20">
        <v>0.96899999999999997</v>
      </c>
      <c r="F10" s="10" t="s">
        <v>11</v>
      </c>
    </row>
    <row r="11" spans="1:6" ht="21" customHeight="1" x14ac:dyDescent="0.3">
      <c r="A11" s="13"/>
      <c r="B11" s="14" t="s">
        <v>29</v>
      </c>
      <c r="C11" s="14" t="s">
        <v>30</v>
      </c>
      <c r="D11" s="23"/>
      <c r="E11" s="24">
        <v>0.89</v>
      </c>
      <c r="F11" s="14" t="s">
        <v>22</v>
      </c>
    </row>
    <row r="12" spans="1:6" ht="18.75" customHeight="1" x14ac:dyDescent="0.3">
      <c r="A12" s="13"/>
      <c r="B12" s="14" t="s">
        <v>31</v>
      </c>
      <c r="C12" s="14" t="s">
        <v>32</v>
      </c>
      <c r="D12" s="23"/>
      <c r="E12" s="24">
        <v>0.92900000000000005</v>
      </c>
      <c r="F12" s="14" t="s">
        <v>22</v>
      </c>
    </row>
    <row r="13" spans="1:6" ht="22.5" customHeight="1" thickBot="1" x14ac:dyDescent="0.35">
      <c r="A13" s="16"/>
      <c r="B13" s="17" t="s">
        <v>33</v>
      </c>
      <c r="C13" s="17" t="s">
        <v>34</v>
      </c>
      <c r="D13" s="25"/>
      <c r="E13" s="21">
        <v>0.92400000000000004</v>
      </c>
      <c r="F13" s="17" t="s">
        <v>11</v>
      </c>
    </row>
    <row r="14" spans="1:6" ht="103.8" customHeight="1" x14ac:dyDescent="0.3">
      <c r="A14" s="26" t="s">
        <v>35</v>
      </c>
      <c r="B14" s="20">
        <v>0.85</v>
      </c>
      <c r="C14" s="20">
        <v>0.86599999999999999</v>
      </c>
      <c r="D14" s="27" t="s">
        <v>21</v>
      </c>
      <c r="E14" s="20">
        <v>0.84499999999999997</v>
      </c>
      <c r="F14" s="28" t="s">
        <v>11</v>
      </c>
    </row>
    <row r="15" spans="1:6" ht="81.75" customHeight="1" thickBot="1" x14ac:dyDescent="0.35">
      <c r="A15" s="29" t="s">
        <v>36</v>
      </c>
      <c r="B15" s="24">
        <v>0.83199999999999996</v>
      </c>
      <c r="C15" s="24">
        <v>0.86199999999999999</v>
      </c>
      <c r="D15" s="30" t="s">
        <v>21</v>
      </c>
      <c r="E15" s="24">
        <v>0.84799999999999998</v>
      </c>
      <c r="F15" s="31" t="s">
        <v>22</v>
      </c>
    </row>
    <row r="16" spans="1:6" ht="89.4" thickBot="1" x14ac:dyDescent="0.35">
      <c r="A16" s="32" t="s">
        <v>37</v>
      </c>
      <c r="B16" s="33">
        <v>0.38300000000000001</v>
      </c>
      <c r="C16" s="33">
        <v>0.38600000000000001</v>
      </c>
      <c r="D16" s="34">
        <v>0.75</v>
      </c>
      <c r="E16" s="20">
        <v>0.35199999999999998</v>
      </c>
      <c r="F16" s="35" t="s">
        <v>11</v>
      </c>
    </row>
    <row r="17" spans="1:6" ht="34.5" customHeight="1" x14ac:dyDescent="0.3">
      <c r="A17" s="13" t="s">
        <v>38</v>
      </c>
      <c r="B17" s="14" t="s">
        <v>39</v>
      </c>
      <c r="C17" s="14" t="s">
        <v>40</v>
      </c>
      <c r="D17" s="22" t="s">
        <v>28</v>
      </c>
      <c r="E17" s="20">
        <v>0.66600000000000004</v>
      </c>
      <c r="F17" s="10" t="s">
        <v>11</v>
      </c>
    </row>
    <row r="18" spans="1:6" ht="30.75" customHeight="1" x14ac:dyDescent="0.3">
      <c r="A18" s="13"/>
      <c r="B18" s="14" t="s">
        <v>41</v>
      </c>
      <c r="C18" s="14" t="s">
        <v>42</v>
      </c>
      <c r="D18" s="23"/>
      <c r="E18" s="24">
        <v>0.502</v>
      </c>
      <c r="F18" s="14" t="s">
        <v>11</v>
      </c>
    </row>
    <row r="19" spans="1:6" ht="33.75" customHeight="1" thickBot="1" x14ac:dyDescent="0.35">
      <c r="A19" s="16"/>
      <c r="B19" s="17" t="s">
        <v>43</v>
      </c>
      <c r="C19" s="17" t="s">
        <v>44</v>
      </c>
      <c r="D19" s="25"/>
      <c r="E19" s="21">
        <v>0.372</v>
      </c>
      <c r="F19" s="14" t="s">
        <v>22</v>
      </c>
    </row>
    <row r="20" spans="1:6" ht="99" customHeight="1" thickBot="1" x14ac:dyDescent="0.35">
      <c r="A20" s="29" t="s">
        <v>45</v>
      </c>
      <c r="B20" s="33">
        <v>0.14299999999999999</v>
      </c>
      <c r="C20" s="33">
        <v>0.19700000000000001</v>
      </c>
      <c r="D20" s="36" t="s">
        <v>28</v>
      </c>
      <c r="E20" s="20">
        <v>0.17699999999999999</v>
      </c>
      <c r="F20" s="35" t="s">
        <v>11</v>
      </c>
    </row>
    <row r="21" spans="1:6" ht="53.25" customHeight="1" thickBot="1" x14ac:dyDescent="0.35">
      <c r="A21" s="13" t="s">
        <v>46</v>
      </c>
      <c r="B21" s="14" t="s">
        <v>47</v>
      </c>
      <c r="C21" s="14" t="s">
        <v>48</v>
      </c>
      <c r="D21" s="23" t="s">
        <v>49</v>
      </c>
      <c r="E21" s="12">
        <v>34.799999999999997</v>
      </c>
      <c r="F21" s="37" t="s">
        <v>11</v>
      </c>
    </row>
    <row r="22" spans="1:6" ht="51" customHeight="1" thickBot="1" x14ac:dyDescent="0.35">
      <c r="A22" s="13"/>
      <c r="B22" s="38" t="s">
        <v>50</v>
      </c>
      <c r="C22" s="17" t="s">
        <v>51</v>
      </c>
      <c r="D22" s="23"/>
      <c r="E22" s="12">
        <v>16.399999999999999</v>
      </c>
      <c r="F22" s="39" t="s">
        <v>11</v>
      </c>
    </row>
    <row r="23" spans="1:6" ht="45" customHeight="1" x14ac:dyDescent="0.3">
      <c r="A23" s="13" t="s">
        <v>52</v>
      </c>
      <c r="B23" s="14" t="s">
        <v>53</v>
      </c>
      <c r="C23" s="14" t="s">
        <v>54</v>
      </c>
      <c r="D23" s="19" t="s">
        <v>21</v>
      </c>
      <c r="E23" s="20">
        <v>8.0000000000000002E-3</v>
      </c>
      <c r="F23" s="37" t="s">
        <v>11</v>
      </c>
    </row>
    <row r="24" spans="1:6" ht="36" customHeight="1" x14ac:dyDescent="0.3">
      <c r="A24" s="13"/>
      <c r="B24" s="14" t="s">
        <v>55</v>
      </c>
      <c r="C24" s="14" t="s">
        <v>56</v>
      </c>
      <c r="D24" s="15"/>
      <c r="E24" s="24">
        <v>6.0999999999999999E-2</v>
      </c>
      <c r="F24" s="40" t="s">
        <v>11</v>
      </c>
    </row>
    <row r="25" spans="1:6" ht="39" customHeight="1" thickBot="1" x14ac:dyDescent="0.35">
      <c r="A25" s="16"/>
      <c r="B25" s="17" t="s">
        <v>57</v>
      </c>
      <c r="C25" s="17" t="s">
        <v>58</v>
      </c>
      <c r="D25" s="18"/>
      <c r="E25" s="21">
        <v>1.2999999999999999E-2</v>
      </c>
      <c r="F25" s="39" t="s">
        <v>22</v>
      </c>
    </row>
    <row r="26" spans="1:6" ht="101.4" thickBot="1" x14ac:dyDescent="0.35">
      <c r="A26" s="29" t="s">
        <v>59</v>
      </c>
      <c r="B26" s="33">
        <v>0.13500000000000001</v>
      </c>
      <c r="C26" s="33">
        <v>0.126</v>
      </c>
      <c r="D26" s="27" t="s">
        <v>21</v>
      </c>
      <c r="E26" s="20">
        <v>0.13800000000000001</v>
      </c>
      <c r="F26" s="35" t="s">
        <v>11</v>
      </c>
    </row>
    <row r="27" spans="1:6" ht="36" customHeight="1" x14ac:dyDescent="0.3">
      <c r="A27" s="13" t="s">
        <v>60</v>
      </c>
      <c r="B27" s="9" t="s">
        <v>61</v>
      </c>
      <c r="C27" s="9" t="s">
        <v>62</v>
      </c>
      <c r="D27" s="22" t="s">
        <v>28</v>
      </c>
      <c r="E27" s="12" t="s">
        <v>63</v>
      </c>
      <c r="F27" s="37" t="s">
        <v>11</v>
      </c>
    </row>
    <row r="28" spans="1:6" ht="34.5" customHeight="1" x14ac:dyDescent="0.3">
      <c r="A28" s="13"/>
      <c r="B28" s="14" t="s">
        <v>64</v>
      </c>
      <c r="C28" s="14" t="s">
        <v>65</v>
      </c>
      <c r="D28" s="23"/>
      <c r="E28" s="41" t="s">
        <v>66</v>
      </c>
      <c r="F28" s="40" t="s">
        <v>11</v>
      </c>
    </row>
    <row r="29" spans="1:6" ht="37.5" customHeight="1" thickBot="1" x14ac:dyDescent="0.35">
      <c r="A29" s="16"/>
      <c r="B29" s="17" t="s">
        <v>67</v>
      </c>
      <c r="C29" s="17" t="s">
        <v>67</v>
      </c>
      <c r="D29" s="25"/>
      <c r="E29" s="42" t="s">
        <v>68</v>
      </c>
      <c r="F29" s="39" t="s">
        <v>22</v>
      </c>
    </row>
    <row r="31" spans="1:6" x14ac:dyDescent="0.3">
      <c r="A31" s="43" t="s">
        <v>69</v>
      </c>
    </row>
    <row r="32" spans="1:6" ht="29.25" customHeight="1" x14ac:dyDescent="0.3">
      <c r="A32" s="44" t="s">
        <v>70</v>
      </c>
      <c r="B32" s="44"/>
      <c r="C32" s="44"/>
      <c r="D32" s="44"/>
      <c r="E32" s="44"/>
      <c r="F32" s="44"/>
    </row>
    <row r="33" spans="1:6" ht="31.5" customHeight="1" x14ac:dyDescent="0.3">
      <c r="A33" s="44" t="s">
        <v>71</v>
      </c>
      <c r="B33" s="44"/>
      <c r="C33" s="44"/>
      <c r="D33" s="44"/>
      <c r="E33" s="44"/>
      <c r="F33" s="44"/>
    </row>
    <row r="34" spans="1:6" x14ac:dyDescent="0.3">
      <c r="A34" s="44" t="s">
        <v>72</v>
      </c>
      <c r="B34" s="44"/>
      <c r="C34" s="44"/>
      <c r="D34" s="44"/>
    </row>
    <row r="35" spans="1:6" ht="28.8" customHeight="1" x14ac:dyDescent="0.3">
      <c r="A35" s="44" t="s">
        <v>73</v>
      </c>
      <c r="B35" s="44"/>
      <c r="C35" s="44"/>
      <c r="D35" s="44"/>
      <c r="E35" s="44"/>
      <c r="F35" s="44"/>
    </row>
    <row r="36" spans="1:6" x14ac:dyDescent="0.3">
      <c r="A36" s="45" t="s">
        <v>74</v>
      </c>
    </row>
    <row r="37" spans="1:6" x14ac:dyDescent="0.3">
      <c r="A37" s="45" t="s">
        <v>75</v>
      </c>
    </row>
    <row r="38" spans="1:6" x14ac:dyDescent="0.3">
      <c r="A38" s="46" t="s">
        <v>76</v>
      </c>
    </row>
    <row r="39" spans="1:6" x14ac:dyDescent="0.3">
      <c r="A39" s="46" t="s">
        <v>77</v>
      </c>
    </row>
    <row r="40" spans="1:6" x14ac:dyDescent="0.3">
      <c r="A40" s="46" t="s">
        <v>78</v>
      </c>
    </row>
    <row r="41" spans="1:6" x14ac:dyDescent="0.3">
      <c r="A41" s="46" t="s">
        <v>79</v>
      </c>
    </row>
    <row r="42" spans="1:6" x14ac:dyDescent="0.3">
      <c r="A42" s="46" t="s">
        <v>80</v>
      </c>
    </row>
  </sheetData>
  <mergeCells count="18">
    <mergeCell ref="A27:A29"/>
    <mergeCell ref="D27:D29"/>
    <mergeCell ref="A32:F32"/>
    <mergeCell ref="A33:F33"/>
    <mergeCell ref="A34:D34"/>
    <mergeCell ref="A35:F35"/>
    <mergeCell ref="A17:A19"/>
    <mergeCell ref="D17:D19"/>
    <mergeCell ref="A21:A22"/>
    <mergeCell ref="D21:D22"/>
    <mergeCell ref="A23:A25"/>
    <mergeCell ref="D23:D25"/>
    <mergeCell ref="A5:A7"/>
    <mergeCell ref="D5:D7"/>
    <mergeCell ref="A8:A9"/>
    <mergeCell ref="D8:D9"/>
    <mergeCell ref="A10:A13"/>
    <mergeCell ref="D10:D13"/>
  </mergeCells>
  <hyperlinks>
    <hyperlink ref="A33" r:id="rId1" location="collapse_1_dsrip" display="collapse_1_dsrip" xr:uid="{309D4B63-2CD1-435D-9120-6B28CDE20E15}"/>
  </hyperlinks>
  <pageMargins left="0.15" right="0.15" top="0.5" bottom="0.5" header="0.3" footer="0.3"/>
  <pageSetup paperSize="5"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D70E4-BC8B-4B7B-9405-449C12C66C52}">
  <sheetPr>
    <tabColor theme="9"/>
  </sheetPr>
  <dimension ref="A1:P51"/>
  <sheetViews>
    <sheetView topLeftCell="A24" workbookViewId="0">
      <selection activeCell="B30" sqref="B30"/>
    </sheetView>
  </sheetViews>
  <sheetFormatPr defaultRowHeight="14.4" x14ac:dyDescent="0.3"/>
  <cols>
    <col min="1" max="1" width="82.33203125" customWidth="1"/>
    <col min="2" max="2" width="33" style="48" customWidth="1"/>
    <col min="3" max="4" width="14.6640625" customWidth="1"/>
    <col min="5" max="5" width="9.33203125" customWidth="1"/>
    <col min="6" max="6" width="12.44140625" customWidth="1"/>
    <col min="7" max="7" width="11.5546875" customWidth="1"/>
    <col min="8" max="9" width="9.6640625" customWidth="1"/>
    <col min="10" max="14" width="14.6640625" customWidth="1"/>
    <col min="15" max="16" width="8.33203125" customWidth="1"/>
  </cols>
  <sheetData>
    <row r="1" spans="1:9" ht="18" x14ac:dyDescent="0.35">
      <c r="A1" s="47" t="s">
        <v>81</v>
      </c>
    </row>
    <row r="3" spans="1:9" ht="15.6" x14ac:dyDescent="0.3">
      <c r="A3" s="49" t="s">
        <v>82</v>
      </c>
      <c r="B3" s="50"/>
      <c r="C3" s="51"/>
      <c r="D3" s="51"/>
      <c r="E3" s="51"/>
      <c r="F3" s="51"/>
      <c r="G3" s="51"/>
      <c r="H3" s="51"/>
      <c r="I3" s="51"/>
    </row>
    <row r="4" spans="1:9" x14ac:dyDescent="0.3">
      <c r="A4" s="51" t="s">
        <v>83</v>
      </c>
      <c r="B4" s="50"/>
      <c r="C4" s="51"/>
      <c r="D4" s="51"/>
      <c r="E4" s="51"/>
      <c r="F4" s="51"/>
      <c r="G4" s="51"/>
      <c r="H4" s="51"/>
      <c r="I4" s="51"/>
    </row>
    <row r="5" spans="1:9" x14ac:dyDescent="0.3">
      <c r="A5" s="51" t="s">
        <v>84</v>
      </c>
      <c r="B5" s="50"/>
      <c r="C5" s="51"/>
      <c r="D5" s="51"/>
      <c r="E5" s="51"/>
      <c r="F5" s="51"/>
      <c r="G5" s="51"/>
      <c r="H5" s="51"/>
      <c r="I5" s="51"/>
    </row>
    <row r="7" spans="1:9" x14ac:dyDescent="0.3">
      <c r="B7" s="52" t="s">
        <v>85</v>
      </c>
    </row>
    <row r="8" spans="1:9" x14ac:dyDescent="0.3">
      <c r="A8" s="53" t="s">
        <v>86</v>
      </c>
      <c r="B8" s="54">
        <v>12007352</v>
      </c>
      <c r="G8" s="55"/>
    </row>
    <row r="9" spans="1:9" x14ac:dyDescent="0.3">
      <c r="A9" t="s">
        <v>87</v>
      </c>
      <c r="B9" s="56">
        <f>B8*0.25</f>
        <v>3001838</v>
      </c>
      <c r="F9" s="55"/>
      <c r="G9" s="55"/>
    </row>
    <row r="10" spans="1:9" x14ac:dyDescent="0.3">
      <c r="A10" s="57" t="s">
        <v>88</v>
      </c>
    </row>
    <row r="12" spans="1:9" x14ac:dyDescent="0.3">
      <c r="A12" t="s">
        <v>89</v>
      </c>
      <c r="B12" s="58">
        <f>(B15*C15*B9)+(B16*C16*B9)+(B17*C17*B9)+(B18*C18*B9)</f>
        <v>1264915.9114478114</v>
      </c>
      <c r="C12" s="59"/>
    </row>
    <row r="14" spans="1:9" x14ac:dyDescent="0.3">
      <c r="C14" s="60" t="s">
        <v>90</v>
      </c>
    </row>
    <row r="15" spans="1:9" x14ac:dyDescent="0.3">
      <c r="A15" t="s">
        <v>91</v>
      </c>
      <c r="B15" s="61">
        <f>(SUM(B25:B28,B30,B34:B35,B39))/$F$43</f>
        <v>0.3888888888888889</v>
      </c>
      <c r="C15" s="62">
        <f>0.32/SUM(0.32+0.22+0.04+0.08)</f>
        <v>0.48484848484848486</v>
      </c>
      <c r="D15" s="62"/>
    </row>
    <row r="16" spans="1:9" x14ac:dyDescent="0.3">
      <c r="A16" t="s">
        <v>92</v>
      </c>
      <c r="B16" s="61">
        <f>(SUM(B25,B35,B38:B39))/$G$43</f>
        <v>0.35</v>
      </c>
      <c r="C16" s="62">
        <f>0.22/SUM(0.32+0.22+0.04+0.08)</f>
        <v>0.33333333333333331</v>
      </c>
      <c r="D16" s="62"/>
    </row>
    <row r="17" spans="1:16" x14ac:dyDescent="0.3">
      <c r="A17" t="s">
        <v>93</v>
      </c>
      <c r="B17" s="61">
        <f>(SUM(B25,B36:B37)/$H$43)</f>
        <v>0.91666666666666663</v>
      </c>
      <c r="C17" s="62">
        <f>0.04/SUM(0.32+0.22+0.04+0.08)</f>
        <v>6.0606060606060608E-2</v>
      </c>
      <c r="D17" s="62"/>
    </row>
    <row r="18" spans="1:16" x14ac:dyDescent="0.3">
      <c r="A18" t="s">
        <v>94</v>
      </c>
      <c r="B18" s="61">
        <f>(SUM(B25,B27:B28,B30,B34))/$I$43</f>
        <v>0.5</v>
      </c>
      <c r="C18" s="62">
        <f>0.08/SUM(0.32+0.22+0.04+0.08)</f>
        <v>0.12121212121212122</v>
      </c>
      <c r="D18" s="62"/>
    </row>
    <row r="19" spans="1:16" x14ac:dyDescent="0.3">
      <c r="B19" s="63"/>
      <c r="C19" s="48"/>
    </row>
    <row r="20" spans="1:16" x14ac:dyDescent="0.3">
      <c r="B20" s="63"/>
      <c r="C20" s="48"/>
    </row>
    <row r="21" spans="1:16" x14ac:dyDescent="0.3">
      <c r="A21" s="64" t="s">
        <v>95</v>
      </c>
      <c r="B21" s="65" t="s">
        <v>96</v>
      </c>
      <c r="C21" s="48"/>
    </row>
    <row r="22" spans="1:16" x14ac:dyDescent="0.3">
      <c r="B22" s="66"/>
      <c r="C22" s="67"/>
      <c r="D22" s="67"/>
      <c r="E22" s="67"/>
      <c r="F22" s="68" t="s">
        <v>97</v>
      </c>
      <c r="G22" s="68"/>
      <c r="H22" s="68"/>
      <c r="I22" s="68"/>
      <c r="M22" s="68"/>
      <c r="N22" s="68"/>
      <c r="O22" s="68"/>
      <c r="P22" s="68"/>
    </row>
    <row r="23" spans="1:16" ht="46.5" customHeight="1" x14ac:dyDescent="0.3">
      <c r="A23" s="69" t="s">
        <v>98</v>
      </c>
      <c r="B23" s="70" t="s">
        <v>99</v>
      </c>
      <c r="C23" s="71" t="s">
        <v>100</v>
      </c>
      <c r="D23" s="71" t="s">
        <v>101</v>
      </c>
      <c r="F23" s="72" t="s">
        <v>102</v>
      </c>
      <c r="G23" s="72" t="s">
        <v>103</v>
      </c>
      <c r="H23" s="72" t="s">
        <v>104</v>
      </c>
      <c r="I23" s="72" t="s">
        <v>105</v>
      </c>
    </row>
    <row r="24" spans="1:16" x14ac:dyDescent="0.3">
      <c r="A24" s="73" t="s">
        <v>106</v>
      </c>
      <c r="B24" s="74"/>
      <c r="C24" s="75" t="s">
        <v>107</v>
      </c>
      <c r="D24" s="75" t="s">
        <v>107</v>
      </c>
      <c r="F24" s="76"/>
      <c r="G24" s="76"/>
      <c r="H24" s="76"/>
      <c r="I24" s="76"/>
    </row>
    <row r="25" spans="1:16" x14ac:dyDescent="0.3">
      <c r="A25" s="77" t="s">
        <v>108</v>
      </c>
      <c r="B25" s="78">
        <v>0.75</v>
      </c>
      <c r="C25" s="79">
        <f>(((1/F43)*C15)+((1/G43)*C16)+((1/H43)*C17)+((1/I43)*C18))*$B$9</f>
        <v>495252.73400673392</v>
      </c>
      <c r="D25" s="80">
        <f>(($B25*(1/$F$43)*$C$15)+($B25*(1/$G$43)*$C$16)+($B25*(1/$H$43)*$C$17)+($B25*(1/$I$43)*$C$18))*$B$9</f>
        <v>371439.55050505052</v>
      </c>
      <c r="F25" s="81" t="s">
        <v>109</v>
      </c>
      <c r="G25" s="81" t="s">
        <v>109</v>
      </c>
      <c r="H25" s="81" t="s">
        <v>109</v>
      </c>
      <c r="I25" s="81" t="s">
        <v>109</v>
      </c>
    </row>
    <row r="26" spans="1:16" x14ac:dyDescent="0.3">
      <c r="A26" s="77" t="s">
        <v>110</v>
      </c>
      <c r="B26" s="78">
        <v>0</v>
      </c>
      <c r="C26" s="79">
        <f>((1/F43)*C15)*$B$9</f>
        <v>161715.17845117845</v>
      </c>
      <c r="D26" s="80">
        <f>($B$26*(1/F43)*C15)*$B$9</f>
        <v>0</v>
      </c>
      <c r="F26" s="81" t="s">
        <v>109</v>
      </c>
      <c r="G26" s="81"/>
      <c r="H26" s="81"/>
      <c r="I26" s="81"/>
    </row>
    <row r="27" spans="1:16" x14ac:dyDescent="0.3">
      <c r="A27" s="77" t="s">
        <v>111</v>
      </c>
      <c r="B27" s="78">
        <v>1</v>
      </c>
      <c r="C27" s="79">
        <f>(((1/F43)*C15)+((1/I43)*C18))*$B$9</f>
        <v>234487.00875420874</v>
      </c>
      <c r="D27" s="80">
        <f>((($B$27*(1/F43)*C15)+($B$27*(1/I43)*C18))*$B$9)</f>
        <v>234487.00875420874</v>
      </c>
      <c r="F27" s="81" t="s">
        <v>109</v>
      </c>
      <c r="G27" s="81"/>
      <c r="H27" s="81"/>
      <c r="I27" s="81" t="s">
        <v>109</v>
      </c>
    </row>
    <row r="28" spans="1:16" x14ac:dyDescent="0.3">
      <c r="A28" s="77" t="s">
        <v>112</v>
      </c>
      <c r="B28" s="78">
        <v>0</v>
      </c>
      <c r="C28" s="79">
        <f>(((1/F43)*C15)+((1/I43)*C18))*$B$9</f>
        <v>234487.00875420874</v>
      </c>
      <c r="D28" s="80">
        <f>((($B28*(1/F43)*C15)+($B$28*(1/I43)*C18))*$B$9)</f>
        <v>0</v>
      </c>
      <c r="F28" s="81" t="s">
        <v>109</v>
      </c>
      <c r="G28" s="81"/>
      <c r="H28" s="81"/>
      <c r="I28" s="81" t="s">
        <v>109</v>
      </c>
    </row>
    <row r="29" spans="1:16" x14ac:dyDescent="0.3">
      <c r="A29" s="77" t="s">
        <v>113</v>
      </c>
      <c r="B29" s="74"/>
      <c r="C29" s="75" t="s">
        <v>107</v>
      </c>
      <c r="D29" s="75" t="s">
        <v>107</v>
      </c>
      <c r="F29" s="82"/>
      <c r="G29" s="82"/>
      <c r="H29" s="82"/>
      <c r="I29" s="82"/>
    </row>
    <row r="30" spans="1:16" x14ac:dyDescent="0.3">
      <c r="A30" s="77" t="s">
        <v>114</v>
      </c>
      <c r="B30" s="78">
        <v>0</v>
      </c>
      <c r="C30" s="79">
        <f>(((1/F43)*C15)+((1/I43)*C18))*$B$9</f>
        <v>234487.00875420874</v>
      </c>
      <c r="D30" s="80">
        <f>((($B30*(1/F43)*C15)+($B$30*(1/I43)*C18))*$B$9)</f>
        <v>0</v>
      </c>
      <c r="F30" s="81" t="s">
        <v>109</v>
      </c>
      <c r="G30" s="81"/>
      <c r="H30" s="81"/>
      <c r="I30" s="81" t="s">
        <v>109</v>
      </c>
    </row>
    <row r="31" spans="1:16" x14ac:dyDescent="0.3">
      <c r="A31" s="77" t="s">
        <v>115</v>
      </c>
      <c r="B31" s="74"/>
      <c r="C31" s="75" t="s">
        <v>107</v>
      </c>
      <c r="D31" s="75" t="s">
        <v>107</v>
      </c>
      <c r="F31" s="82"/>
      <c r="G31" s="82"/>
      <c r="H31" s="82"/>
      <c r="I31" s="82"/>
    </row>
    <row r="32" spans="1:16" x14ac:dyDescent="0.3">
      <c r="A32" s="77" t="s">
        <v>116</v>
      </c>
      <c r="B32" s="74"/>
      <c r="C32" s="75" t="s">
        <v>107</v>
      </c>
      <c r="D32" s="75" t="s">
        <v>107</v>
      </c>
      <c r="F32" s="82"/>
      <c r="G32" s="82"/>
      <c r="H32" s="82"/>
      <c r="I32" s="82"/>
    </row>
    <row r="33" spans="1:9" x14ac:dyDescent="0.3">
      <c r="A33" s="77" t="s">
        <v>117</v>
      </c>
      <c r="B33" s="74"/>
      <c r="C33" s="75" t="s">
        <v>107</v>
      </c>
      <c r="D33" s="75" t="s">
        <v>107</v>
      </c>
      <c r="F33" s="82"/>
      <c r="G33" s="82"/>
      <c r="H33" s="82"/>
      <c r="I33" s="82"/>
    </row>
    <row r="34" spans="1:9" x14ac:dyDescent="0.3">
      <c r="A34" s="77" t="s">
        <v>118</v>
      </c>
      <c r="B34" s="78">
        <v>0.75</v>
      </c>
      <c r="C34" s="79">
        <f>(((1/F43)*C15)+((1/I43)*C18))*$B$9</f>
        <v>234487.00875420874</v>
      </c>
      <c r="D34" s="80">
        <f>((($B34*(1/F43)*C15)+($B$34*(1/I43)*C18))*$B$9)</f>
        <v>175865.25656565657</v>
      </c>
      <c r="F34" s="81" t="s">
        <v>109</v>
      </c>
      <c r="G34" s="81"/>
      <c r="H34" s="81"/>
      <c r="I34" s="81" t="s">
        <v>109</v>
      </c>
    </row>
    <row r="35" spans="1:9" x14ac:dyDescent="0.3">
      <c r="A35" s="77" t="s">
        <v>119</v>
      </c>
      <c r="B35" s="78">
        <v>1</v>
      </c>
      <c r="C35" s="79">
        <f>(((1/F43)*C15)+((1/G43)*C16))*$B$9</f>
        <v>361837.71178451175</v>
      </c>
      <c r="D35" s="80">
        <f>(($B35*(1/F43)*C15)+($B35*(1/G43)*C16))*$B$9</f>
        <v>361837.71178451175</v>
      </c>
      <c r="F35" s="81" t="s">
        <v>109</v>
      </c>
      <c r="G35" s="81" t="s">
        <v>109</v>
      </c>
      <c r="H35" s="81"/>
      <c r="I35" s="81"/>
    </row>
    <row r="36" spans="1:9" x14ac:dyDescent="0.3">
      <c r="A36" s="77" t="s">
        <v>120</v>
      </c>
      <c r="B36" s="78">
        <v>1</v>
      </c>
      <c r="C36" s="79">
        <f>((1/H43)*C17)*$B$9</f>
        <v>60643.191919191915</v>
      </c>
      <c r="D36" s="79">
        <f>($B36*(1/H43)*C17)*$B$9</f>
        <v>60643.191919191915</v>
      </c>
      <c r="F36" s="81"/>
      <c r="G36" s="81"/>
      <c r="H36" s="81" t="s">
        <v>109</v>
      </c>
      <c r="I36" s="81"/>
    </row>
    <row r="37" spans="1:9" x14ac:dyDescent="0.3">
      <c r="A37" s="77" t="s">
        <v>121</v>
      </c>
      <c r="B37" s="78">
        <v>1</v>
      </c>
      <c r="C37" s="79">
        <f>((1/H43)*C17)*$B$9</f>
        <v>60643.191919191915</v>
      </c>
      <c r="D37" s="79">
        <f>($B37*(1/H43)*C17)*$B$9</f>
        <v>60643.191919191915</v>
      </c>
      <c r="F37" s="81"/>
      <c r="G37" s="81"/>
      <c r="H37" s="81" t="s">
        <v>109</v>
      </c>
      <c r="I37" s="81"/>
    </row>
    <row r="38" spans="1:9" x14ac:dyDescent="0.3">
      <c r="A38" s="77" t="s">
        <v>122</v>
      </c>
      <c r="B38" s="78">
        <v>0</v>
      </c>
      <c r="C38" s="79">
        <f>((1/G43)*C16)*$B$9</f>
        <v>200122.53333333333</v>
      </c>
      <c r="D38" s="79">
        <f>($B38*(1/G43)*C16)*$B$9</f>
        <v>0</v>
      </c>
      <c r="F38" s="81"/>
      <c r="G38" s="81" t="s">
        <v>109</v>
      </c>
      <c r="H38" s="81"/>
      <c r="I38" s="81"/>
    </row>
    <row r="39" spans="1:9" x14ac:dyDescent="0.3">
      <c r="A39" s="77" t="s">
        <v>123</v>
      </c>
      <c r="B39" s="78">
        <v>0</v>
      </c>
      <c r="C39" s="79">
        <f>(((1/F43)*C15)+((1/G43)*C16))*$B$9</f>
        <v>361837.71178451175</v>
      </c>
      <c r="D39" s="80">
        <f>(($B39*(1/F43)*C15)+($B39*(1/G43)*C16))*$B$9</f>
        <v>0</v>
      </c>
      <c r="F39" s="81" t="s">
        <v>109</v>
      </c>
      <c r="G39" s="81" t="s">
        <v>109</v>
      </c>
      <c r="H39" s="81"/>
      <c r="I39" s="81"/>
    </row>
    <row r="40" spans="1:9" x14ac:dyDescent="0.3">
      <c r="A40" s="77" t="s">
        <v>124</v>
      </c>
      <c r="B40" s="74"/>
      <c r="C40" s="75" t="s">
        <v>107</v>
      </c>
      <c r="D40" s="75" t="s">
        <v>107</v>
      </c>
      <c r="F40" s="82"/>
      <c r="G40" s="82"/>
      <c r="H40" s="82"/>
      <c r="I40" s="82"/>
    </row>
    <row r="41" spans="1:9" x14ac:dyDescent="0.3">
      <c r="A41" s="77" t="s">
        <v>125</v>
      </c>
      <c r="B41" s="78">
        <v>1</v>
      </c>
      <c r="C41" s="79">
        <f>(((1/F43)*C15)+((1/G43)*C16))*$B$9</f>
        <v>361837.71178451175</v>
      </c>
      <c r="D41" s="79">
        <f>(($B41*(1/F43)*C15)+($B35*(1/G43)*C16))*$B$9</f>
        <v>361837.71178451175</v>
      </c>
      <c r="F41" s="81" t="s">
        <v>109</v>
      </c>
      <c r="G41" s="81" t="s">
        <v>109</v>
      </c>
      <c r="H41" s="81"/>
      <c r="I41" s="81"/>
    </row>
    <row r="42" spans="1:9" x14ac:dyDescent="0.3">
      <c r="A42" s="83" t="s">
        <v>126</v>
      </c>
      <c r="B42" s="74"/>
      <c r="C42" s="75" t="s">
        <v>107</v>
      </c>
      <c r="D42" s="75" t="s">
        <v>107</v>
      </c>
      <c r="F42" s="84"/>
      <c r="G42" s="84"/>
      <c r="H42" s="84"/>
      <c r="I42" s="84"/>
    </row>
    <row r="43" spans="1:9" x14ac:dyDescent="0.3">
      <c r="A43" s="57"/>
      <c r="C43" s="85">
        <f>SUM(C24:C42)</f>
        <v>3001838</v>
      </c>
      <c r="D43" s="86">
        <f t="shared" ref="D43" si="0">SUM(D24:D42)</f>
        <v>1626753.6232323234</v>
      </c>
      <c r="F43" s="60">
        <f>COUNTIF(F24:F42,"X")</f>
        <v>9</v>
      </c>
      <c r="G43" s="60">
        <f t="shared" ref="G43:I43" si="1">COUNTIF(G24:G42,"X")</f>
        <v>5</v>
      </c>
      <c r="H43" s="60">
        <f t="shared" si="1"/>
        <v>3</v>
      </c>
      <c r="I43" s="87">
        <f t="shared" si="1"/>
        <v>5</v>
      </c>
    </row>
    <row r="44" spans="1:9" x14ac:dyDescent="0.3">
      <c r="C44" s="48"/>
      <c r="D44" s="48"/>
      <c r="E44" s="48"/>
      <c r="F44" s="48"/>
      <c r="G44" s="48"/>
      <c r="H44" s="48"/>
    </row>
    <row r="45" spans="1:9" x14ac:dyDescent="0.3">
      <c r="B45" s="66" t="s">
        <v>127</v>
      </c>
      <c r="C45" s="88">
        <f>D43/C43</f>
        <v>0.54191919191919202</v>
      </c>
    </row>
    <row r="46" spans="1:9" x14ac:dyDescent="0.3">
      <c r="B46" s="66"/>
      <c r="C46" s="89"/>
    </row>
    <row r="47" spans="1:9" x14ac:dyDescent="0.3">
      <c r="A47" s="53"/>
      <c r="B47" s="66" t="s">
        <v>128</v>
      </c>
      <c r="C47" s="90">
        <f>C43-D43</f>
        <v>1375084.3767676766</v>
      </c>
    </row>
    <row r="48" spans="1:9" x14ac:dyDescent="0.3">
      <c r="B48" s="66" t="s">
        <v>129</v>
      </c>
      <c r="C48" s="90">
        <f>(0.75*(0.85*C47))/4</f>
        <v>219154.07254734845</v>
      </c>
      <c r="F48" s="55"/>
    </row>
    <row r="50" spans="2:4" x14ac:dyDescent="0.3">
      <c r="B50" s="91"/>
      <c r="D50" s="55"/>
    </row>
    <row r="51" spans="2:4" x14ac:dyDescent="0.3">
      <c r="D51" s="55"/>
    </row>
  </sheetData>
  <mergeCells count="2">
    <mergeCell ref="F22:I22"/>
    <mergeCell ref="M22:P22"/>
  </mergeCells>
  <pageMargins left="0.7" right="0.7" top="0.75" bottom="0.75" header="0.3" footer="0.3"/>
  <pageSetup orientation="portrait" r:id="rId1"/>
  <ignoredErrors>
    <ignoredError sqref="B17" formulaRange="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2019 Metrics Only </vt:lpstr>
      <vt:lpstr>2019 Calculator</vt:lpstr>
      <vt:lpstr>'2019 Metrics Only '!Print_Area</vt:lpstr>
      <vt:lpstr>'2019 Metrics Only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Angus, Lisa</dc:creator>
  <cp:lastModifiedBy>Angus, Lisa</cp:lastModifiedBy>
  <dcterms:created xsi:type="dcterms:W3CDTF">2020-11-10T21:51:00Z</dcterms:created>
  <dcterms:modified xsi:type="dcterms:W3CDTF">2020-11-10T22:43:41Z</dcterms:modified>
</cp:coreProperties>
</file>